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4715" windowHeight="7935"/>
  </bookViews>
  <sheets>
    <sheet name="Rachunek_wyników" sheetId="3" r:id="rId1"/>
  </sheets>
  <calcPr calcId="145621"/>
</workbook>
</file>

<file path=xl/calcChain.xml><?xml version="1.0" encoding="utf-8"?>
<calcChain xmlns="http://schemas.openxmlformats.org/spreadsheetml/2006/main">
  <c r="D30" i="3" l="1"/>
  <c r="D22" i="3"/>
  <c r="D21" i="3"/>
  <c r="D23" i="3"/>
  <c r="D20" i="3"/>
  <c r="D13" i="3" l="1"/>
  <c r="D29" i="3"/>
  <c r="C29" i="3" l="1"/>
  <c r="C23" i="3"/>
  <c r="C22" i="3"/>
  <c r="C21" i="3"/>
  <c r="C19" i="3"/>
  <c r="C13" i="3"/>
  <c r="C17" i="3" l="1"/>
  <c r="D24" i="3"/>
  <c r="C24" i="3"/>
  <c r="D12" i="3"/>
  <c r="D11" i="3" s="1"/>
  <c r="C12" i="3"/>
  <c r="C11" i="3" s="1"/>
  <c r="D17" i="3" l="1"/>
  <c r="D16" i="3" s="1"/>
  <c r="D15" i="3" s="1"/>
  <c r="D31" i="3" s="1"/>
  <c r="D33" i="3" s="1"/>
  <c r="C16" i="3"/>
  <c r="C15" i="3" s="1"/>
  <c r="C31" i="3" s="1"/>
  <c r="C33" i="3" s="1"/>
  <c r="D32" i="3" l="1"/>
  <c r="C32" i="3"/>
</calcChain>
</file>

<file path=xl/comments1.xml><?xml version="1.0" encoding="utf-8"?>
<comments xmlns="http://schemas.openxmlformats.org/spreadsheetml/2006/main">
  <authors>
    <author>Renata Kasperowicz</author>
    <author>rkasperowi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133,70 - 1%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5500 EBM, 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5200 EBM, </t>
        </r>
      </text>
    </comment>
    <comment ref="C21" authorId="1">
      <text>
        <r>
          <rPr>
            <b/>
            <sz val="8"/>
            <color indexed="81"/>
            <rFont val="Tahoma"/>
            <family val="2"/>
            <charset val="238"/>
          </rPr>
          <t>rkasperowi:</t>
        </r>
        <r>
          <rPr>
            <sz val="8"/>
            <color indexed="81"/>
            <rFont val="Tahoma"/>
            <family val="2"/>
            <charset val="238"/>
          </rPr>
          <t xml:space="preserve">
20 lecie fyndacji, strona fundacji, udział w promocjach (konferencje), opłata KRS, podróże służbowe, pozostałe usługi (402), pozostałe usługi (429), pozostałe umowy (promocja), usługi prawnicze, KNUP, usługi bankowe
</t>
        </r>
      </text>
    </comment>
    <comment ref="D21" authorId="1">
      <text>
        <r>
          <rPr>
            <b/>
            <sz val="8"/>
            <color indexed="81"/>
            <rFont val="Tahoma"/>
            <family val="2"/>
            <charset val="238"/>
          </rPr>
          <t>rkasperowi:</t>
        </r>
        <r>
          <rPr>
            <sz val="8"/>
            <color indexed="81"/>
            <rFont val="Tahoma"/>
            <family val="2"/>
            <charset val="238"/>
          </rPr>
          <t xml:space="preserve">
20 lecie fyndacji, strona fundacji, udział w promocjach (konferencje), opłata KRS, podróże służbowe, pozostałe usługi (402), pozostałe usługi (429), pozostałe umowy (promocja), usługi prawnicze, KNUP, usługi bankowe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PR, Granty</t>
        </r>
      </text>
    </comment>
    <comment ref="D22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PR, Granty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Renata Kasperowicz:
</t>
        </r>
        <r>
          <rPr>
            <sz val="9"/>
            <color indexed="81"/>
            <rFont val="Tahoma"/>
            <family val="2"/>
            <charset val="238"/>
          </rPr>
          <t>Darowizny, Rada Naukowa</t>
        </r>
      </text>
    </comment>
    <comment ref="D2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Renata Kasperowicz:
</t>
        </r>
        <r>
          <rPr>
            <sz val="9"/>
            <color indexed="81"/>
            <rFont val="Tahoma"/>
            <family val="2"/>
            <charset val="238"/>
          </rPr>
          <t>Darowizny, Rada Naukowa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5 500 EBM, 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5 200 EBM, 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Odsetki bankowe, dodstnie różnice kursowe, pozostałe przychody operacyjne (sprzedaż komputera), pozostałe przychody operacyjne (nota EBM z 2015 roku - brak)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Odsetki bankowe, dodstnie różnice kursowe, pozostałe przychody operacyjne (sprzedaż komputera), pozostałe przychody operacyjne (nota EBM z 2015 roku - brak)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Także podatek dochodowy od osób prawnych</t>
        </r>
      </text>
    </comment>
    <comment ref="C30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Pozostałe koszty operacyjne (sprzedaż komputera)</t>
        </r>
      </text>
    </comment>
    <comment ref="D30" authorId="0">
      <text>
        <r>
          <rPr>
            <b/>
            <sz val="9"/>
            <color indexed="81"/>
            <rFont val="Tahoma"/>
            <family val="2"/>
            <charset val="238"/>
          </rPr>
          <t>Renata Kasperowicz:</t>
        </r>
        <r>
          <rPr>
            <sz val="9"/>
            <color indexed="81"/>
            <rFont val="Tahoma"/>
            <family val="2"/>
            <charset val="238"/>
          </rPr>
          <t xml:space="preserve">
Pozostałe koszty operacyjne (sprzedaż komputera), Podatek dochodowy (konto 871)</t>
        </r>
      </text>
    </comment>
  </commentList>
</comments>
</file>

<file path=xl/sharedStrings.xml><?xml version="1.0" encoding="utf-8"?>
<sst xmlns="http://schemas.openxmlformats.org/spreadsheetml/2006/main" count="64" uniqueCount="55">
  <si>
    <t>Pozycja</t>
  </si>
  <si>
    <t>Wyszczególnienie</t>
  </si>
  <si>
    <t>A.</t>
  </si>
  <si>
    <t>I.</t>
  </si>
  <si>
    <t>II.</t>
  </si>
  <si>
    <t>B.</t>
  </si>
  <si>
    <t>Koszty realizacji zadań statutowych</t>
  </si>
  <si>
    <t>Koszty realizacji zadań statutowych działalności nieodpłatnej pożytku publicznego</t>
  </si>
  <si>
    <t>C.</t>
  </si>
  <si>
    <t>D.</t>
  </si>
  <si>
    <t>Zużycie materiałów i energii</t>
  </si>
  <si>
    <t>Wynagrodzenia oraz ubezpieczenia społeczne i inne świadczenia</t>
  </si>
  <si>
    <t>Amortyzacja</t>
  </si>
  <si>
    <t>E.</t>
  </si>
  <si>
    <t>Podpisy</t>
  </si>
  <si>
    <t>Kwota za poprzedni rok obrotowy</t>
  </si>
  <si>
    <t>Kwota za bieżący rok obrotowy</t>
  </si>
  <si>
    <t>Pozostałe koszty realizacji zadań statutowych</t>
  </si>
  <si>
    <t>NIP : 113-21-26-885</t>
  </si>
  <si>
    <t>Zatwierdził  :</t>
  </si>
  <si>
    <t xml:space="preserve">Barbara Wójcicka - Bartłomiejczyk     ……………………………..           </t>
  </si>
  <si>
    <t>Sporzadziła  :  Renata Kasperowicz</t>
  </si>
  <si>
    <t>REGON: 011957577</t>
  </si>
  <si>
    <t>FUNDACJA NUTRICIA</t>
  </si>
  <si>
    <t xml:space="preserve">Mariola Urbanowska - Jęcek              ……………………………..                                  </t>
  </si>
  <si>
    <t>Marta Szulc                                             ……………………………..</t>
  </si>
  <si>
    <t>Adam Aleksiejuk                                   ……………………………..</t>
  </si>
  <si>
    <t>Agnieszka Dolna                                     ……………………………..</t>
  </si>
  <si>
    <t>Rachunek zysków i strat</t>
  </si>
  <si>
    <t>Rachunek zysków i strat sporządzony na podstawie załącznika nr 4 ustawy o rachunkowości dla organizacji nieprowadzących działalności gospodarczej</t>
  </si>
  <si>
    <t>Przychody podstawowej działalności operacyjnej i zrównane z nimi, w tym zmiana stanu produktów (zwiększenie - wartość dodatnia, zmniejszenie - wartość ujemna)</t>
  </si>
  <si>
    <t>Przychody z działalności pożytku publicznego i zrównane z nimi:</t>
  </si>
  <si>
    <t>Przychody z nieodpłatnej działalności pożytku publicznego</t>
  </si>
  <si>
    <t>2.</t>
  </si>
  <si>
    <t>Przychody z odpłatnej działalności pożytku publicznego, w tym zmiana stanu produktów (zwiększenie - wartość dodatnia, zmniejszenie - wartość ujemna)</t>
  </si>
  <si>
    <t>Koszty działalności pożytku publicznego</t>
  </si>
  <si>
    <t>Koszty nieodpłatnej działalności pożytku publicznego</t>
  </si>
  <si>
    <t>a)</t>
  </si>
  <si>
    <t>b)</t>
  </si>
  <si>
    <t>c)</t>
  </si>
  <si>
    <t>d)</t>
  </si>
  <si>
    <t>Pozostałe koszty</t>
  </si>
  <si>
    <t>Koszty odpłatnej działalności pożytku publicznego</t>
  </si>
  <si>
    <t>Pozostałe przychody i zyski, w tym aktualizacja wartości aktywów</t>
  </si>
  <si>
    <t>Pozostałe koszty i straty, w tym aktualizacja wartości aktywów</t>
  </si>
  <si>
    <t>Nadwyżka przychodów nad kosztami (wartość dodatnia)</t>
  </si>
  <si>
    <t xml:space="preserve">Nadwyżka kosztów nad przychodami (wartość ujemna) </t>
  </si>
  <si>
    <t>Pozostałe koszty (usługi obce, podatki i połaty)</t>
  </si>
  <si>
    <t>e)</t>
  </si>
  <si>
    <t>f)</t>
  </si>
  <si>
    <t>Wynik finansowy ogółem (A-B+C-D)</t>
  </si>
  <si>
    <t xml:space="preserve">Marcin Gendźwiłł                                   ……………………………..                                                       </t>
  </si>
  <si>
    <t>Data sporządzenia:  30 marca 2018 r.</t>
  </si>
  <si>
    <t>ul.  Bobrowiecka 8  00-728 Warszawa</t>
  </si>
  <si>
    <t>na dzień  31 grudnia 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</si>
</sst>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_ ;\-#,##0.00\ "/>
    <numFmt numFmtId="165" formatCode="#,##0.00_ ;[Red]\-#,##0.00\ 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43" fontId="2" fillId="0" borderId="0" xfId="1" applyFont="1"/>
    <xf numFmtId="0" fontId="5" fillId="0" borderId="0" xfId="0" applyFont="1" applyAlignment="1">
      <alignment horizontal="center" wrapText="1"/>
    </xf>
    <xf numFmtId="43" fontId="7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43" fontId="3" fillId="0" borderId="0" xfId="1" applyFont="1"/>
    <xf numFmtId="0" fontId="5" fillId="0" borderId="3" xfId="1" applyNumberFormat="1" applyFont="1" applyFill="1" applyBorder="1" applyAlignment="1">
      <alignment horizontal="center"/>
    </xf>
    <xf numFmtId="164" fontId="5" fillId="2" borderId="2" xfId="1" applyNumberFormat="1" applyFont="1" applyFill="1" applyBorder="1"/>
    <xf numFmtId="164" fontId="2" fillId="2" borderId="2" xfId="1" applyNumberFormat="1" applyFont="1" applyFill="1" applyBorder="1"/>
    <xf numFmtId="164" fontId="2" fillId="3" borderId="2" xfId="1" applyNumberFormat="1" applyFont="1" applyFill="1" applyBorder="1"/>
    <xf numFmtId="0" fontId="5" fillId="3" borderId="2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5" fillId="2" borderId="2" xfId="1" applyNumberFormat="1" applyFont="1" applyFill="1" applyBorder="1" applyProtection="1"/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Fill="1"/>
    <xf numFmtId="0" fontId="1" fillId="0" borderId="0" xfId="0" applyFont="1"/>
    <xf numFmtId="165" fontId="3" fillId="0" borderId="0" xfId="0" applyNumberFormat="1" applyFont="1" applyFill="1"/>
    <xf numFmtId="0" fontId="1" fillId="0" borderId="0" xfId="0" applyFont="1" applyFill="1"/>
    <xf numFmtId="0" fontId="7" fillId="0" borderId="0" xfId="0" applyFont="1"/>
    <xf numFmtId="0" fontId="6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tabSelected="1" topLeftCell="A34" zoomScale="90" workbookViewId="0">
      <selection sqref="A1:E59"/>
    </sheetView>
  </sheetViews>
  <sheetFormatPr defaultRowHeight="12.75" x14ac:dyDescent="0.2"/>
  <cols>
    <col min="1" max="1" width="9.5703125" style="3" customWidth="1"/>
    <col min="2" max="2" width="56.42578125" style="3" customWidth="1"/>
    <col min="3" max="4" width="21.85546875" style="3" customWidth="1"/>
    <col min="5" max="5" width="13.5703125" style="3" bestFit="1" customWidth="1"/>
    <col min="6" max="6" width="13" style="3" bestFit="1" customWidth="1"/>
    <col min="7" max="9" width="9.140625" style="3"/>
    <col min="10" max="10" width="10.28515625" style="3" bestFit="1" customWidth="1"/>
    <col min="11" max="16384" width="9.140625" style="3"/>
  </cols>
  <sheetData>
    <row r="1" spans="1:12" ht="15" x14ac:dyDescent="0.2">
      <c r="A1" s="1" t="s">
        <v>23</v>
      </c>
      <c r="B1" s="2"/>
      <c r="C1" s="1" t="s">
        <v>22</v>
      </c>
      <c r="D1" s="1"/>
    </row>
    <row r="2" spans="1:12" ht="15" x14ac:dyDescent="0.2">
      <c r="A2" s="1" t="s">
        <v>53</v>
      </c>
      <c r="B2" s="2"/>
      <c r="C2" s="1" t="s">
        <v>18</v>
      </c>
      <c r="D2" s="1"/>
    </row>
    <row r="3" spans="1:12" ht="18" x14ac:dyDescent="0.25">
      <c r="A3" s="1"/>
      <c r="B3" s="20" t="s">
        <v>28</v>
      </c>
      <c r="C3" s="4"/>
      <c r="D3" s="1"/>
    </row>
    <row r="4" spans="1:12" ht="15" x14ac:dyDescent="0.2">
      <c r="A4" s="1"/>
      <c r="B4" s="2"/>
      <c r="C4" s="4"/>
      <c r="D4" s="1"/>
    </row>
    <row r="5" spans="1:12" ht="15.75" x14ac:dyDescent="0.25">
      <c r="A5" s="1"/>
      <c r="B5" s="5" t="s">
        <v>54</v>
      </c>
      <c r="C5" s="4"/>
      <c r="D5" s="1"/>
    </row>
    <row r="6" spans="1:12" ht="26.25" customHeight="1" x14ac:dyDescent="0.2">
      <c r="A6" s="29" t="s">
        <v>29</v>
      </c>
      <c r="B6" s="29"/>
      <c r="C6" s="29"/>
      <c r="D6" s="29"/>
    </row>
    <row r="7" spans="1:12" ht="15" x14ac:dyDescent="0.2">
      <c r="A7" s="1"/>
      <c r="B7" s="2"/>
      <c r="C7" s="4"/>
      <c r="D7" s="1"/>
    </row>
    <row r="8" spans="1:12" ht="25.5" x14ac:dyDescent="0.2">
      <c r="A8" s="30" t="s">
        <v>0</v>
      </c>
      <c r="B8" s="31" t="s">
        <v>1</v>
      </c>
      <c r="C8" s="6" t="s">
        <v>15</v>
      </c>
      <c r="D8" s="6" t="s">
        <v>16</v>
      </c>
    </row>
    <row r="9" spans="1:12" ht="15.75" x14ac:dyDescent="0.25">
      <c r="A9" s="30"/>
      <c r="B9" s="32"/>
      <c r="C9" s="19"/>
      <c r="D9" s="19"/>
      <c r="F9" s="28"/>
    </row>
    <row r="10" spans="1:12" ht="15.75" x14ac:dyDescent="0.25">
      <c r="A10" s="7">
        <v>1</v>
      </c>
      <c r="B10" s="8">
        <v>2</v>
      </c>
      <c r="C10" s="15">
        <v>3</v>
      </c>
      <c r="D10" s="15">
        <v>4</v>
      </c>
    </row>
    <row r="11" spans="1:12" ht="63" x14ac:dyDescent="0.25">
      <c r="A11" s="9" t="s">
        <v>2</v>
      </c>
      <c r="B11" s="10" t="s">
        <v>30</v>
      </c>
      <c r="C11" s="21">
        <f>SUM(C12:C12)</f>
        <v>4817665.59</v>
      </c>
      <c r="D11" s="16">
        <f>SUM(D12:D12)</f>
        <v>4391090.38</v>
      </c>
      <c r="F11" s="22"/>
    </row>
    <row r="12" spans="1:12" ht="31.5" x14ac:dyDescent="0.25">
      <c r="A12" s="9" t="s">
        <v>3</v>
      </c>
      <c r="B12" s="10" t="s">
        <v>31</v>
      </c>
      <c r="C12" s="17">
        <f>C13+C14</f>
        <v>4817665.59</v>
      </c>
      <c r="D12" s="17">
        <f>D13+D14</f>
        <v>4391090.38</v>
      </c>
      <c r="E12" s="22"/>
      <c r="F12" s="22"/>
    </row>
    <row r="13" spans="1:12" ht="30" x14ac:dyDescent="0.2">
      <c r="A13" s="11">
        <v>1</v>
      </c>
      <c r="B13" s="12" t="s">
        <v>32</v>
      </c>
      <c r="C13" s="18">
        <f>4732867.01+79298.58</f>
        <v>4812165.59</v>
      </c>
      <c r="D13" s="18">
        <f>4184875+50000+150881.68+133.7</f>
        <v>4385890.38</v>
      </c>
      <c r="E13" s="22"/>
      <c r="F13" s="22"/>
    </row>
    <row r="14" spans="1:12" ht="48.75" customHeight="1" x14ac:dyDescent="0.2">
      <c r="A14" s="11">
        <v>2</v>
      </c>
      <c r="B14" s="12" t="s">
        <v>34</v>
      </c>
      <c r="C14" s="18">
        <v>5500</v>
      </c>
      <c r="D14" s="18">
        <v>5200</v>
      </c>
      <c r="E14" s="22"/>
      <c r="F14" s="22"/>
    </row>
    <row r="15" spans="1:12" ht="15.75" x14ac:dyDescent="0.25">
      <c r="A15" s="9" t="s">
        <v>5</v>
      </c>
      <c r="B15" s="10" t="s">
        <v>6</v>
      </c>
      <c r="C15" s="16">
        <f>SUM(C16:C16)</f>
        <v>4667773.419999999</v>
      </c>
      <c r="D15" s="16">
        <f>SUM(D16:D16)</f>
        <v>4226800.32</v>
      </c>
      <c r="E15" s="22"/>
      <c r="F15" s="22"/>
      <c r="L15" s="23"/>
    </row>
    <row r="16" spans="1:12" ht="15.75" x14ac:dyDescent="0.25">
      <c r="A16" s="9" t="s">
        <v>3</v>
      </c>
      <c r="B16" s="10" t="s">
        <v>35</v>
      </c>
      <c r="C16" s="17">
        <f>C17+C24</f>
        <v>4667773.419999999</v>
      </c>
      <c r="D16" s="17">
        <f>D17+D24</f>
        <v>4226800.32</v>
      </c>
      <c r="E16" s="22"/>
      <c r="F16" s="22"/>
    </row>
    <row r="17" spans="1:16" ht="15" x14ac:dyDescent="0.2">
      <c r="A17" s="11">
        <v>1</v>
      </c>
      <c r="B17" s="12" t="s">
        <v>36</v>
      </c>
      <c r="C17" s="17">
        <f>SUM(C18:C23)</f>
        <v>4662273.419999999</v>
      </c>
      <c r="D17" s="17">
        <f>SUM(D18:D23)</f>
        <v>4221600.32</v>
      </c>
      <c r="E17" s="22"/>
      <c r="F17" s="22"/>
    </row>
    <row r="18" spans="1:16" ht="15" x14ac:dyDescent="0.2">
      <c r="A18" s="11" t="s">
        <v>37</v>
      </c>
      <c r="B18" s="12" t="s">
        <v>12</v>
      </c>
      <c r="C18" s="18">
        <v>1553.88</v>
      </c>
      <c r="D18" s="18">
        <v>508.14</v>
      </c>
      <c r="F18" s="22"/>
    </row>
    <row r="19" spans="1:16" ht="15" x14ac:dyDescent="0.2">
      <c r="A19" s="11" t="s">
        <v>38</v>
      </c>
      <c r="B19" s="12" t="s">
        <v>10</v>
      </c>
      <c r="C19" s="18">
        <f>3289.58</f>
        <v>3289.58</v>
      </c>
      <c r="D19" s="18">
        <v>2369.4</v>
      </c>
      <c r="F19" s="22"/>
    </row>
    <row r="20" spans="1:16" ht="30" x14ac:dyDescent="0.2">
      <c r="A20" s="11" t="s">
        <v>39</v>
      </c>
      <c r="B20" s="12" t="s">
        <v>11</v>
      </c>
      <c r="C20" s="18">
        <v>52793.73</v>
      </c>
      <c r="D20" s="18">
        <f>42509.55+8611.32</f>
        <v>51120.87</v>
      </c>
      <c r="F20" s="26"/>
    </row>
    <row r="21" spans="1:16" ht="15" x14ac:dyDescent="0.2">
      <c r="A21" s="11" t="s">
        <v>40</v>
      </c>
      <c r="B21" s="12" t="s">
        <v>47</v>
      </c>
      <c r="C21" s="18">
        <f>43728.45+(143810.37+20191.68)+150+601.2+7337.62+15467.97+550+3257.7+4243.5+230+1795</f>
        <v>241363.49000000002</v>
      </c>
      <c r="D21" s="18">
        <f>1523+150+2300.1+9997.46+906.9+6500+24463.47+11916.11+418+1400+2165.56+(1357+10660+23001)</f>
        <v>96758.6</v>
      </c>
      <c r="F21" s="26"/>
    </row>
    <row r="22" spans="1:16" ht="30" x14ac:dyDescent="0.2">
      <c r="A22" s="11" t="s">
        <v>48</v>
      </c>
      <c r="B22" s="2" t="s">
        <v>7</v>
      </c>
      <c r="C22" s="18">
        <f>863099.79+276900+447896.3+169149.54+150000+(70847.92-5500)+58000+55228+15000+50000+50000+10000+70000+60000+30000+10000+30000+99000-404.93+1371519.11+2500+286705+40000.01</f>
        <v>4209940.7399999993</v>
      </c>
      <c r="D22" s="18">
        <f>837750.23+(165217+1388159.62+64970+10000.61+10000+151000+149875.99+28000+2460+210700+92705.92+44772+20000+57880+27280+326029.2+73828.92+15504+40000+22878+(73668.32-5200))</f>
        <v>3807479.81</v>
      </c>
      <c r="F22" s="26"/>
    </row>
    <row r="23" spans="1:16" ht="15" x14ac:dyDescent="0.2">
      <c r="A23" s="11" t="s">
        <v>49</v>
      </c>
      <c r="B23" s="12" t="s">
        <v>17</v>
      </c>
      <c r="C23" s="18">
        <f>70000+10332+73000</f>
        <v>153332</v>
      </c>
      <c r="D23" s="18">
        <f>73000+144300+46063.5</f>
        <v>263363.5</v>
      </c>
      <c r="F23" s="26"/>
    </row>
    <row r="24" spans="1:16" ht="15" x14ac:dyDescent="0.2">
      <c r="A24" s="11" t="s">
        <v>33</v>
      </c>
      <c r="B24" s="12" t="s">
        <v>42</v>
      </c>
      <c r="C24" s="17">
        <f>SUM(C25:C28)</f>
        <v>5500</v>
      </c>
      <c r="D24" s="17">
        <f>SUM(D25:D28)</f>
        <v>5200</v>
      </c>
      <c r="F24" s="26"/>
    </row>
    <row r="25" spans="1:16" ht="15" x14ac:dyDescent="0.2">
      <c r="A25" s="11" t="s">
        <v>37</v>
      </c>
      <c r="B25" s="12" t="s">
        <v>12</v>
      </c>
      <c r="C25" s="18"/>
      <c r="D25" s="18"/>
      <c r="F25" s="26"/>
    </row>
    <row r="26" spans="1:16" ht="15" x14ac:dyDescent="0.2">
      <c r="A26" s="11" t="s">
        <v>38</v>
      </c>
      <c r="B26" s="12" t="s">
        <v>10</v>
      </c>
      <c r="C26" s="18"/>
      <c r="D26" s="18"/>
      <c r="F26" s="26"/>
    </row>
    <row r="27" spans="1:16" ht="30" x14ac:dyDescent="0.2">
      <c r="A27" s="11" t="s">
        <v>39</v>
      </c>
      <c r="B27" s="12" t="s">
        <v>11</v>
      </c>
      <c r="C27" s="18"/>
      <c r="D27" s="18"/>
      <c r="F27" s="26"/>
    </row>
    <row r="28" spans="1:16" ht="15" x14ac:dyDescent="0.2">
      <c r="A28" s="11" t="s">
        <v>40</v>
      </c>
      <c r="B28" s="12" t="s">
        <v>41</v>
      </c>
      <c r="C28" s="18">
        <v>5500</v>
      </c>
      <c r="D28" s="18">
        <v>5200</v>
      </c>
      <c r="E28" s="24"/>
      <c r="F28" s="26"/>
    </row>
    <row r="29" spans="1:16" ht="31.5" x14ac:dyDescent="0.25">
      <c r="A29" s="9" t="s">
        <v>8</v>
      </c>
      <c r="B29" s="10" t="s">
        <v>43</v>
      </c>
      <c r="C29" s="16">
        <f>790.26+36.53+690+100</f>
        <v>1616.79</v>
      </c>
      <c r="D29" s="16">
        <f>678.91+559</f>
        <v>1237.9099999999999</v>
      </c>
      <c r="F29" s="26"/>
      <c r="G29" s="22"/>
      <c r="H29" s="22"/>
      <c r="J29" s="22"/>
    </row>
    <row r="30" spans="1:16" ht="31.5" x14ac:dyDescent="0.25">
      <c r="A30" s="9" t="s">
        <v>9</v>
      </c>
      <c r="B30" s="10" t="s">
        <v>44</v>
      </c>
      <c r="C30" s="16">
        <v>627.28</v>
      </c>
      <c r="D30" s="16">
        <f>508.18+984</f>
        <v>1492.18</v>
      </c>
      <c r="F30" s="26"/>
    </row>
    <row r="31" spans="1:16" ht="15.75" x14ac:dyDescent="0.25">
      <c r="A31" s="9" t="s">
        <v>13</v>
      </c>
      <c r="B31" s="10" t="s">
        <v>50</v>
      </c>
      <c r="C31" s="16">
        <f>C11-C15+C29-C30</f>
        <v>150881.68000000087</v>
      </c>
      <c r="D31" s="16">
        <f>D11-D15+D29-D30</f>
        <v>164035.7899999996</v>
      </c>
      <c r="F31" s="22"/>
      <c r="G31" s="23"/>
      <c r="P31" s="23"/>
    </row>
    <row r="32" spans="1:16" ht="30" x14ac:dyDescent="0.2">
      <c r="A32" s="11" t="s">
        <v>3</v>
      </c>
      <c r="B32" s="12" t="s">
        <v>45</v>
      </c>
      <c r="C32" s="18">
        <f>IF(C31&gt;0,C31,0)</f>
        <v>150881.68000000087</v>
      </c>
      <c r="D32" s="18">
        <f>IF(D31&gt;0,D31,0)</f>
        <v>164035.7899999996</v>
      </c>
      <c r="F32" s="22"/>
      <c r="G32" s="23"/>
    </row>
    <row r="33" spans="1:7" ht="15" x14ac:dyDescent="0.2">
      <c r="A33" s="11" t="s">
        <v>4</v>
      </c>
      <c r="B33" s="12" t="s">
        <v>46</v>
      </c>
      <c r="C33" s="18">
        <f>IF(C31&lt;0,C31,0)</f>
        <v>0</v>
      </c>
      <c r="D33" s="18">
        <f>IF(D31&lt;0,D31,0)</f>
        <v>0</v>
      </c>
      <c r="F33" s="22"/>
      <c r="G33" s="23"/>
    </row>
    <row r="34" spans="1:7" ht="15" x14ac:dyDescent="0.2">
      <c r="A34" s="1"/>
      <c r="B34" s="2"/>
      <c r="D34" s="1"/>
      <c r="F34" s="22"/>
      <c r="G34" s="23"/>
    </row>
    <row r="35" spans="1:7" ht="15" x14ac:dyDescent="0.2">
      <c r="A35" s="1"/>
      <c r="B35" s="2"/>
      <c r="D35" s="1"/>
      <c r="F35" s="22"/>
      <c r="G35" s="23"/>
    </row>
    <row r="36" spans="1:7" ht="15" x14ac:dyDescent="0.2">
      <c r="A36" s="1"/>
      <c r="B36" s="2"/>
      <c r="D36" s="1"/>
      <c r="F36" s="22"/>
      <c r="G36" s="23"/>
    </row>
    <row r="37" spans="1:7" x14ac:dyDescent="0.2">
      <c r="A37" s="25" t="s">
        <v>52</v>
      </c>
      <c r="B37" s="13"/>
      <c r="C37" s="3" t="s">
        <v>19</v>
      </c>
    </row>
    <row r="38" spans="1:7" ht="15" x14ac:dyDescent="0.2">
      <c r="A38" s="1"/>
      <c r="B38" s="2"/>
    </row>
    <row r="39" spans="1:7" x14ac:dyDescent="0.2">
      <c r="A39" s="3" t="s">
        <v>21</v>
      </c>
    </row>
    <row r="40" spans="1:7" ht="15" x14ac:dyDescent="0.2">
      <c r="C40" s="3" t="s">
        <v>24</v>
      </c>
      <c r="D40" s="1"/>
    </row>
    <row r="41" spans="1:7" ht="15" x14ac:dyDescent="0.2">
      <c r="C41" s="4"/>
      <c r="D41" s="1"/>
    </row>
    <row r="42" spans="1:7" x14ac:dyDescent="0.2">
      <c r="C42" s="25" t="s">
        <v>51</v>
      </c>
    </row>
    <row r="45" spans="1:7" x14ac:dyDescent="0.2">
      <c r="C45" s="3" t="s">
        <v>20</v>
      </c>
    </row>
    <row r="48" spans="1:7" x14ac:dyDescent="0.2">
      <c r="C48" s="27" t="s">
        <v>27</v>
      </c>
    </row>
    <row r="51" spans="3:5" x14ac:dyDescent="0.2">
      <c r="C51" s="3" t="s">
        <v>25</v>
      </c>
    </row>
    <row r="54" spans="3:5" x14ac:dyDescent="0.2">
      <c r="C54" s="3" t="s">
        <v>26</v>
      </c>
    </row>
    <row r="58" spans="3:5" x14ac:dyDescent="0.2">
      <c r="E58" s="14" t="s">
        <v>14</v>
      </c>
    </row>
  </sheetData>
  <mergeCells count="3">
    <mergeCell ref="A6:D6"/>
    <mergeCell ref="A8:A9"/>
    <mergeCell ref="B8:B9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Rachunek_wyników</vt:lpstr>
    </vt:vector>
  </TitlesOfParts>
  <Company>Seabed Polska Sp.z 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Paluch</dc:creator>
  <cp:lastModifiedBy>Renata Kasperowicz</cp:lastModifiedBy>
  <cp:lastPrinted>2018-06-19T13:52:51Z</cp:lastPrinted>
  <dcterms:created xsi:type="dcterms:W3CDTF">2005-02-07T23:19:41Z</dcterms:created>
  <dcterms:modified xsi:type="dcterms:W3CDTF">2018-06-19T13:52:52Z</dcterms:modified>
</cp:coreProperties>
</file>